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onardo\Downloads\Nova pasta\"/>
    </mc:Choice>
  </mc:AlternateContent>
  <xr:revisionPtr revIDLastSave="0" documentId="13_ncr:1_{41C40CCF-1D77-4609-8C57-FFE31E260129}" xr6:coauthVersionLast="47" xr6:coauthVersionMax="47" xr10:uidLastSave="{00000000-0000-0000-0000-000000000000}"/>
  <bookViews>
    <workbookView xWindow="8085" yWindow="900" windowWidth="20520" windowHeight="14070" xr2:uid="{00000000-000D-0000-FFFF-FFFF00000000}"/>
  </bookViews>
  <sheets>
    <sheet name="BM" sheetId="1" r:id="rId1"/>
    <sheet name="CFF-BM" sheetId="2" r:id="rId2"/>
  </sheets>
  <calcPr calcId="191029" iterate="1" iterateCount="999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 l="1"/>
  <c r="I19" i="1"/>
  <c r="K19" i="1" s="1"/>
  <c r="Q19" i="1" s="1"/>
  <c r="L19" i="1" s="1"/>
  <c r="I18" i="1"/>
  <c r="I17" i="1"/>
  <c r="I15" i="1"/>
  <c r="I14" i="1"/>
  <c r="I13" i="1"/>
  <c r="I12" i="1"/>
  <c r="I11" i="1"/>
  <c r="K11" i="1" s="1"/>
  <c r="Q11" i="1" s="1"/>
  <c r="L11" i="1" s="1"/>
  <c r="I10" i="1"/>
  <c r="I9" i="1"/>
  <c r="I7" i="1"/>
  <c r="I6" i="1"/>
  <c r="K6" i="1" s="1"/>
  <c r="Q6" i="1" s="1"/>
  <c r="L6" i="1" s="1"/>
  <c r="I5" i="1"/>
  <c r="K20" i="1"/>
  <c r="Q20" i="1" s="1"/>
  <c r="L20" i="1" s="1"/>
  <c r="F20" i="1"/>
  <c r="F19" i="1"/>
  <c r="K18" i="1"/>
  <c r="Q18" i="1" s="1"/>
  <c r="L18" i="1" s="1"/>
  <c r="F18" i="1"/>
  <c r="K17" i="1"/>
  <c r="Q17" i="1" s="1"/>
  <c r="L17" i="1" s="1"/>
  <c r="F17" i="1"/>
  <c r="K15" i="1"/>
  <c r="Q15" i="1" s="1"/>
  <c r="L15" i="1" s="1"/>
  <c r="F15" i="1"/>
  <c r="K14" i="1"/>
  <c r="Q14" i="1" s="1"/>
  <c r="L14" i="1" s="1"/>
  <c r="F14" i="1"/>
  <c r="K13" i="1"/>
  <c r="Q13" i="1" s="1"/>
  <c r="L13" i="1" s="1"/>
  <c r="F13" i="1"/>
  <c r="K12" i="1"/>
  <c r="Q12" i="1" s="1"/>
  <c r="L12" i="1" s="1"/>
  <c r="F12" i="1"/>
  <c r="F11" i="1"/>
  <c r="K10" i="1"/>
  <c r="Q10" i="1" s="1"/>
  <c r="L10" i="1" s="1"/>
  <c r="F10" i="1"/>
  <c r="K9" i="1"/>
  <c r="Q9" i="1" s="1"/>
  <c r="L9" i="1" s="1"/>
  <c r="F9" i="1"/>
  <c r="K7" i="1"/>
  <c r="Q7" i="1" s="1"/>
  <c r="L7" i="1" s="1"/>
  <c r="F7" i="1"/>
  <c r="F6" i="1"/>
  <c r="K5" i="1"/>
  <c r="Q5" i="1" s="1"/>
  <c r="L5" i="1" s="1"/>
  <c r="F5" i="1"/>
  <c r="K3" i="1"/>
  <c r="Q3" i="1" s="1"/>
  <c r="L3" i="1" s="1"/>
  <c r="L2" i="1" s="1"/>
  <c r="F3" i="1"/>
  <c r="L4" i="1" l="1"/>
  <c r="L16" i="1"/>
  <c r="L8" i="1"/>
  <c r="Q21" i="1" l="1"/>
  <c r="Q22" i="1" s="1"/>
</calcChain>
</file>

<file path=xl/sharedStrings.xml><?xml version="1.0" encoding="utf-8"?>
<sst xmlns="http://schemas.openxmlformats.org/spreadsheetml/2006/main" count="260" uniqueCount="86">
  <si>
    <t>Nivel</t>
  </si>
  <si>
    <t>N° Macrosserviço / Serviço</t>
  </si>
  <si>
    <t>Fonte</t>
  </si>
  <si>
    <t>Código</t>
  </si>
  <si>
    <t>Descrição Macrosserviço / Serviço</t>
  </si>
  <si>
    <t>Qtd. (valor calculado)</t>
  </si>
  <si>
    <t>Und.</t>
  </si>
  <si>
    <t>Custo Unitário Referência</t>
  </si>
  <si>
    <t>Custo Unitário</t>
  </si>
  <si>
    <t>BDI</t>
  </si>
  <si>
    <t>Preço Unitário (valor calculado)</t>
  </si>
  <si>
    <t>Preço Total (valor calculado)</t>
  </si>
  <si>
    <t>Observação</t>
  </si>
  <si>
    <t>N° Frente de Obra</t>
  </si>
  <si>
    <t>Frente de Obra</t>
  </si>
  <si>
    <t>Qtd.</t>
  </si>
  <si>
    <t>Valor</t>
  </si>
  <si>
    <t>Macrosserviço</t>
  </si>
  <si>
    <t>1</t>
  </si>
  <si>
    <t/>
  </si>
  <si>
    <t>ADMINISTRAÇÃO LOCAL</t>
  </si>
  <si>
    <t>Serviço</t>
  </si>
  <si>
    <t>1.1</t>
  </si>
  <si>
    <t>Composição</t>
  </si>
  <si>
    <t>COMPOSIÇÃO 05</t>
  </si>
  <si>
    <t>ADMINISTRAÇÃO LOCAL DE SERVIÇOS COMPLEMENTARES</t>
  </si>
  <si>
    <t>UN</t>
  </si>
  <si>
    <t>Rua Paula Lima</t>
  </si>
  <si>
    <t>2</t>
  </si>
  <si>
    <t>DEMOLIÇÃO E REMOÇÃO DE MEIO FIO, CALÇADAS DANIFICADAS OU RAMPAS</t>
  </si>
  <si>
    <t>2.1</t>
  </si>
  <si>
    <t>SINAPI</t>
  </si>
  <si>
    <t>104797</t>
  </si>
  <si>
    <t>REMOÇAO DE GUIAS PRÉ-FABRICADAS DE CONCRETO, DE FORMA MECANIZADA, COM REAPROVEITAMENTO. AF_09/2023</t>
  </si>
  <si>
    <t>M</t>
  </si>
  <si>
    <t>2.2</t>
  </si>
  <si>
    <t>104789</t>
  </si>
  <si>
    <t>DEMOLIÇÃO DE PISO DE CONCRETO SIMPLES, DE FORMA MANUAL, SEM REAPROVEITAMENTO. AF_09/2023</t>
  </si>
  <si>
    <t>M3</t>
  </si>
  <si>
    <t>2.3</t>
  </si>
  <si>
    <t>95877</t>
  </si>
  <si>
    <t>TRANSPORTE COM CAMINHÃO BASCULANTE DE 18 M³, EM VIA URBANA PAVIMENTADA, DMT ATÉ 30 KM (UNIDADE: M3XKM). AF_07/2020</t>
  </si>
  <si>
    <t>M3XKM</t>
  </si>
  <si>
    <t>3</t>
  </si>
  <si>
    <t>EXECUÇÃO DE SARJETAS E GUIAS</t>
  </si>
  <si>
    <t>3.1</t>
  </si>
  <si>
    <t>Outros</t>
  </si>
  <si>
    <t>40.43.01</t>
  </si>
  <si>
    <t>CORTE MECÂNICO COM SERRA CIRCULAR EM CONCRETO/ASFALTO</t>
  </si>
  <si>
    <t>3.2</t>
  </si>
  <si>
    <t>97636</t>
  </si>
  <si>
    <t>DEMOLIÇÃO PARCIAL DE PAVIMENTO ASFÁLTICO, DE FORMA MECANIZADA, SEM REAPROVEITAMENTO. AF_09/2023</t>
  </si>
  <si>
    <t>M2</t>
  </si>
  <si>
    <t>3.3</t>
  </si>
  <si>
    <t>93358</t>
  </si>
  <si>
    <t>ESCAVAÇÃO MANUAL DE VALA. AF_09/2024</t>
  </si>
  <si>
    <t>3.4</t>
  </si>
  <si>
    <t>3.5</t>
  </si>
  <si>
    <t>101616</t>
  </si>
  <si>
    <t>PREPARO DE FUNDO DE VALA COM LARGURA MENOR QUE 1,5 M (ACERTO DO SOLO NATURAL). AF_08/2020</t>
  </si>
  <si>
    <t>3.6</t>
  </si>
  <si>
    <t>94281</t>
  </si>
  <si>
    <t>EXECUÇÃO DE SARJETA DE CONCRETO USINADO, MOLDADA  IN LOCO  EM TRECHO RETO, 30 CM BASE X 15 CM ALTURA. AF_01/2024</t>
  </si>
  <si>
    <t>3.7</t>
  </si>
  <si>
    <t>94273</t>
  </si>
  <si>
    <t>ASSENTAMENTO DE GUIA (MEIO-FIO) EM TRECHO RETO, CONFECCIONADA EM CONCRETO PRÉ-FABRICADO, DIMENSÕES 100X15X13X30 CM (COMPRIMENTO X BASE INFERIOR X BASE SUPERIOR X ALTURA). AF_01/2024</t>
  </si>
  <si>
    <t>4</t>
  </si>
  <si>
    <t>EXECUÇÃO E REPARO EM CALÇADAS</t>
  </si>
  <si>
    <t>4.1</t>
  </si>
  <si>
    <t>96620</t>
  </si>
  <si>
    <t>LASTRO DE CONCRETO MAGRO, APLICADO EM PISOS, LAJES SOBRE SOLO OU RADIERS. AF_01/2024</t>
  </si>
  <si>
    <t>4.2</t>
  </si>
  <si>
    <t>94991</t>
  </si>
  <si>
    <t>EXECUÇÃO DE PASSEIO (CALÇADA) OU PISO DE CONCRETO COM CONCRETO MOLDADO IN LOCO, USINADO C20, ACABAMENTO CONVENCIONAL, NÃO ARMADO. AF_08/2022</t>
  </si>
  <si>
    <t>4.3</t>
  </si>
  <si>
    <t>CORTE MECÂNICO COM SERRA CIRCULAR PARA INSTALAÇÃO DE PISO PODOTÁTIL</t>
  </si>
  <si>
    <t>4.4</t>
  </si>
  <si>
    <t>ED-15226</t>
  </si>
  <si>
    <t>PISO PODOTÁTIL DE CONCRETO, ALERTA OU DIRECIONAL, APLICADO EM PISO (20X20CM) COM JUNTA SECA, COR VERMELHO/AMARELO, ASSENTAMENTO COM ARGAMASSA INDUSTRIALIZADA, INCLUSIVE FORNECIMENTO E INSTALAÇÃO</t>
  </si>
  <si>
    <t>Total:</t>
  </si>
  <si>
    <t>Valor não utilizado (QCI):</t>
  </si>
  <si>
    <t>Número</t>
  </si>
  <si>
    <t>Parcela</t>
  </si>
  <si>
    <t>Percentual Parcela</t>
  </si>
  <si>
    <t>SUDECAP (JUNHO/2025)</t>
  </si>
  <si>
    <t>SETOP (ABRIL/2025)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</si>
</sst>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R\$\ #,##0.00"/>
    <numFmt numFmtId="165" formatCode="#,##0.00%"/>
  </numFmts>
  <fonts count="112" x14ac:knownFonts="1">
    <font>
      <sz val="11"/>
      <color indexed="8"/>
      <name val="Calibri"/>
      <family val="2"/>
      <scheme val="minor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bgColor indexed="49"/>
      </patternFill>
    </fill>
    <fill>
      <patternFill patternType="none">
        <bgColor indexed="64"/>
      </patternFill>
    </fill>
    <fill>
      <patternFill patternType="solid">
        <fgColor rgb="FF9AC0E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0" xfId="0" applyFont="1" applyFill="1" applyAlignment="1">
      <alignment horizontal="center"/>
    </xf>
    <xf numFmtId="0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164" fontId="22" fillId="0" borderId="0" xfId="0" applyNumberFormat="1" applyFont="1" applyAlignment="1">
      <alignment horizontal="center" vertical="center" wrapText="1"/>
    </xf>
    <xf numFmtId="4" fontId="23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4" fontId="26" fillId="0" borderId="0" xfId="0" applyNumberFormat="1" applyFont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 wrapText="1"/>
    </xf>
    <xf numFmtId="4" fontId="29" fillId="0" borderId="0" xfId="0" applyNumberFormat="1" applyFont="1" applyAlignment="1">
      <alignment horizontal="center" vertical="center"/>
    </xf>
    <xf numFmtId="164" fontId="30" fillId="0" borderId="0" xfId="0" applyNumberFormat="1" applyFont="1" applyAlignment="1">
      <alignment horizontal="center" vertical="center"/>
    </xf>
    <xf numFmtId="0" fontId="31" fillId="3" borderId="1" xfId="0" applyNumberFormat="1" applyFont="1" applyFill="1" applyBorder="1" applyAlignment="1">
      <alignment horizontal="center" vertical="center" wrapText="1"/>
    </xf>
    <xf numFmtId="164" fontId="31" fillId="3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4" fontId="33" fillId="0" borderId="0" xfId="0" applyNumberFormat="1" applyFont="1" applyAlignment="1">
      <alignment horizontal="center" vertical="center"/>
    </xf>
    <xf numFmtId="164" fontId="34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 wrapText="1"/>
    </xf>
    <xf numFmtId="4" fontId="36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4" fontId="39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center" vertical="center"/>
    </xf>
    <xf numFmtId="164" fontId="41" fillId="0" borderId="0" xfId="0" applyNumberFormat="1" applyFont="1" applyAlignment="1">
      <alignment horizontal="center" vertical="center" wrapText="1"/>
    </xf>
    <xf numFmtId="4" fontId="42" fillId="0" borderId="0" xfId="0" applyNumberFormat="1" applyFont="1" applyAlignment="1">
      <alignment horizontal="center" vertical="center"/>
    </xf>
    <xf numFmtId="164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4" fontId="4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 wrapText="1"/>
    </xf>
    <xf numFmtId="4" fontId="48" fillId="0" borderId="0" xfId="0" applyNumberFormat="1" applyFont="1" applyAlignment="1">
      <alignment horizontal="center" vertical="center"/>
    </xf>
    <xf numFmtId="164" fontId="49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4" fontId="51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53" fillId="0" borderId="0" xfId="0" applyNumberFormat="1" applyFont="1" applyAlignment="1">
      <alignment horizontal="center" vertical="center" wrapText="1"/>
    </xf>
    <xf numFmtId="4" fontId="54" fillId="0" borderId="0" xfId="0" applyNumberFormat="1" applyFont="1" applyAlignment="1">
      <alignment horizontal="center" vertical="center"/>
    </xf>
    <xf numFmtId="164" fontId="55" fillId="0" borderId="0" xfId="0" applyNumberFormat="1" applyFont="1" applyAlignment="1">
      <alignment horizontal="center" vertical="center"/>
    </xf>
    <xf numFmtId="0" fontId="56" fillId="0" borderId="0" xfId="0" applyFont="1" applyAlignment="1">
      <alignment horizontal="center" vertical="center" wrapText="1"/>
    </xf>
    <xf numFmtId="4" fontId="57" fillId="0" borderId="0" xfId="0" applyNumberFormat="1" applyFont="1" applyAlignment="1">
      <alignment horizontal="center" vertical="center"/>
    </xf>
    <xf numFmtId="164" fontId="58" fillId="0" borderId="0" xfId="0" applyNumberFormat="1" applyFont="1" applyAlignment="1">
      <alignment horizontal="center" vertical="center"/>
    </xf>
    <xf numFmtId="164" fontId="59" fillId="0" borderId="0" xfId="0" applyNumberFormat="1" applyFont="1" applyAlignment="1">
      <alignment horizontal="center" vertical="center" wrapText="1"/>
    </xf>
    <xf numFmtId="4" fontId="60" fillId="0" borderId="0" xfId="0" applyNumberFormat="1" applyFont="1" applyAlignment="1">
      <alignment horizontal="center" vertical="center"/>
    </xf>
    <xf numFmtId="164" fontId="61" fillId="0" borderId="0" xfId="0" applyNumberFormat="1" applyFont="1" applyAlignment="1">
      <alignment horizontal="center" vertical="center"/>
    </xf>
    <xf numFmtId="0" fontId="62" fillId="0" borderId="0" xfId="0" applyFont="1" applyAlignment="1">
      <alignment horizontal="center" vertical="center" wrapText="1"/>
    </xf>
    <xf numFmtId="4" fontId="63" fillId="0" borderId="0" xfId="0" applyNumberFormat="1" applyFont="1" applyAlignment="1">
      <alignment horizontal="center" vertical="center"/>
    </xf>
    <xf numFmtId="164" fontId="64" fillId="0" borderId="0" xfId="0" applyNumberFormat="1" applyFont="1" applyAlignment="1">
      <alignment horizontal="center" vertical="center"/>
    </xf>
    <xf numFmtId="164" fontId="65" fillId="0" borderId="0" xfId="0" applyNumberFormat="1" applyFont="1" applyAlignment="1">
      <alignment horizontal="center" vertical="center" wrapText="1"/>
    </xf>
    <xf numFmtId="4" fontId="66" fillId="0" borderId="0" xfId="0" applyNumberFormat="1" applyFont="1" applyAlignment="1">
      <alignment horizontal="center" vertical="center"/>
    </xf>
    <xf numFmtId="164" fontId="67" fillId="0" borderId="0" xfId="0" applyNumberFormat="1" applyFont="1" applyAlignment="1">
      <alignment horizontal="center" vertical="center"/>
    </xf>
    <xf numFmtId="0" fontId="68" fillId="0" borderId="0" xfId="0" applyFont="1" applyAlignment="1">
      <alignment horizontal="center" vertical="center" wrapText="1"/>
    </xf>
    <xf numFmtId="4" fontId="69" fillId="0" borderId="0" xfId="0" applyNumberFormat="1" applyFont="1" applyAlignment="1">
      <alignment horizontal="center" vertical="center"/>
    </xf>
    <xf numFmtId="164" fontId="70" fillId="0" borderId="0" xfId="0" applyNumberFormat="1" applyFont="1" applyAlignment="1">
      <alignment horizontal="center" vertical="center"/>
    </xf>
    <xf numFmtId="164" fontId="71" fillId="0" borderId="0" xfId="0" applyNumberFormat="1" applyFont="1" applyAlignment="1">
      <alignment horizontal="center" vertical="center" wrapText="1"/>
    </xf>
    <xf numFmtId="4" fontId="72" fillId="0" borderId="0" xfId="0" applyNumberFormat="1" applyFont="1" applyAlignment="1">
      <alignment horizontal="center" vertical="center"/>
    </xf>
    <xf numFmtId="164" fontId="73" fillId="0" borderId="0" xfId="0" applyNumberFormat="1" applyFont="1" applyAlignment="1">
      <alignment horizontal="center" vertical="center"/>
    </xf>
    <xf numFmtId="0" fontId="74" fillId="3" borderId="1" xfId="0" applyNumberFormat="1" applyFont="1" applyFill="1" applyBorder="1" applyAlignment="1">
      <alignment horizontal="center" vertical="center" wrapText="1"/>
    </xf>
    <xf numFmtId="164" fontId="74" fillId="3" borderId="1" xfId="0" applyNumberFormat="1" applyFont="1" applyFill="1" applyBorder="1" applyAlignment="1">
      <alignment horizontal="center" vertical="center" wrapText="1"/>
    </xf>
    <xf numFmtId="0" fontId="75" fillId="0" borderId="0" xfId="0" applyFont="1" applyAlignment="1">
      <alignment horizontal="center" vertical="center" wrapText="1"/>
    </xf>
    <xf numFmtId="4" fontId="76" fillId="0" borderId="0" xfId="0" applyNumberFormat="1" applyFont="1" applyAlignment="1">
      <alignment horizontal="center" vertical="center"/>
    </xf>
    <xf numFmtId="164" fontId="77" fillId="0" borderId="0" xfId="0" applyNumberFormat="1" applyFont="1" applyAlignment="1">
      <alignment horizontal="center" vertical="center"/>
    </xf>
    <xf numFmtId="164" fontId="78" fillId="0" borderId="0" xfId="0" applyNumberFormat="1" applyFont="1" applyAlignment="1">
      <alignment horizontal="center" vertical="center" wrapText="1"/>
    </xf>
    <xf numFmtId="4" fontId="79" fillId="0" borderId="0" xfId="0" applyNumberFormat="1" applyFont="1" applyAlignment="1">
      <alignment horizontal="center" vertical="center"/>
    </xf>
    <xf numFmtId="164" fontId="80" fillId="0" borderId="0" xfId="0" applyNumberFormat="1" applyFont="1" applyAlignment="1">
      <alignment horizontal="center" vertical="center"/>
    </xf>
    <xf numFmtId="0" fontId="81" fillId="0" borderId="0" xfId="0" applyFont="1" applyAlignment="1">
      <alignment horizontal="center" vertical="center" wrapText="1"/>
    </xf>
    <xf numFmtId="4" fontId="82" fillId="0" borderId="0" xfId="0" applyNumberFormat="1" applyFont="1" applyAlignment="1">
      <alignment horizontal="center" vertical="center"/>
    </xf>
    <xf numFmtId="164" fontId="83" fillId="0" borderId="0" xfId="0" applyNumberFormat="1" applyFont="1" applyAlignment="1">
      <alignment horizontal="center" vertical="center"/>
    </xf>
    <xf numFmtId="164" fontId="84" fillId="0" borderId="0" xfId="0" applyNumberFormat="1" applyFont="1" applyAlignment="1">
      <alignment horizontal="center" vertical="center" wrapText="1"/>
    </xf>
    <xf numFmtId="4" fontId="85" fillId="0" borderId="0" xfId="0" applyNumberFormat="1" applyFont="1" applyAlignment="1">
      <alignment horizontal="center" vertical="center"/>
    </xf>
    <xf numFmtId="164" fontId="86" fillId="0" borderId="0" xfId="0" applyNumberFormat="1" applyFont="1" applyAlignment="1">
      <alignment horizontal="center" vertical="center"/>
    </xf>
    <xf numFmtId="0" fontId="87" fillId="0" borderId="0" xfId="0" applyFont="1" applyAlignment="1">
      <alignment horizontal="center" vertical="center" wrapText="1"/>
    </xf>
    <xf numFmtId="4" fontId="88" fillId="0" borderId="0" xfId="0" applyNumberFormat="1" applyFont="1" applyAlignment="1">
      <alignment horizontal="center" vertical="center"/>
    </xf>
    <xf numFmtId="164" fontId="89" fillId="0" borderId="0" xfId="0" applyNumberFormat="1" applyFont="1" applyAlignment="1">
      <alignment horizontal="center" vertical="center"/>
    </xf>
    <xf numFmtId="164" fontId="90" fillId="0" borderId="0" xfId="0" applyNumberFormat="1" applyFont="1" applyAlignment="1">
      <alignment horizontal="center" vertical="center" wrapText="1"/>
    </xf>
    <xf numFmtId="4" fontId="91" fillId="0" borderId="0" xfId="0" applyNumberFormat="1" applyFont="1" applyAlignment="1">
      <alignment horizontal="center" vertical="center"/>
    </xf>
    <xf numFmtId="164" fontId="92" fillId="0" borderId="0" xfId="0" applyNumberFormat="1" applyFont="1" applyAlignment="1">
      <alignment horizontal="center" vertical="center"/>
    </xf>
    <xf numFmtId="0" fontId="93" fillId="0" borderId="0" xfId="0" applyFont="1" applyAlignment="1">
      <alignment horizontal="center" vertical="center" wrapText="1"/>
    </xf>
    <xf numFmtId="4" fontId="94" fillId="0" borderId="0" xfId="0" applyNumberFormat="1" applyFont="1" applyAlignment="1">
      <alignment horizontal="center" vertical="center"/>
    </xf>
    <xf numFmtId="164" fontId="95" fillId="0" borderId="0" xfId="0" applyNumberFormat="1" applyFont="1" applyAlignment="1">
      <alignment horizontal="center" vertical="center"/>
    </xf>
    <xf numFmtId="164" fontId="96" fillId="0" borderId="0" xfId="0" applyNumberFormat="1" applyFont="1" applyAlignment="1">
      <alignment horizontal="center" vertical="center" wrapText="1"/>
    </xf>
    <xf numFmtId="4" fontId="97" fillId="0" borderId="0" xfId="0" applyNumberFormat="1" applyFont="1" applyAlignment="1">
      <alignment horizontal="center" vertical="center"/>
    </xf>
    <xf numFmtId="164" fontId="98" fillId="0" borderId="0" xfId="0" applyNumberFormat="1" applyFont="1" applyAlignment="1">
      <alignment horizontal="center" vertical="center"/>
    </xf>
    <xf numFmtId="0" fontId="99" fillId="3" borderId="1" xfId="0" applyNumberFormat="1" applyFont="1" applyFill="1" applyBorder="1" applyAlignment="1">
      <alignment horizontal="center" vertical="center" wrapText="1"/>
    </xf>
    <xf numFmtId="164" fontId="99" fillId="3" borderId="1" xfId="0" applyNumberFormat="1" applyFont="1" applyFill="1" applyBorder="1" applyAlignment="1">
      <alignment horizontal="center" vertical="center"/>
    </xf>
    <xf numFmtId="0" fontId="100" fillId="3" borderId="1" xfId="0" applyNumberFormat="1" applyFont="1" applyFill="1" applyBorder="1" applyAlignment="1">
      <alignment horizontal="center" vertical="center" wrapText="1"/>
    </xf>
    <xf numFmtId="164" fontId="100" fillId="3" borderId="1" xfId="0" applyNumberFormat="1" applyFont="1" applyFill="1" applyBorder="1" applyAlignment="1">
      <alignment horizontal="center" vertical="center"/>
    </xf>
    <xf numFmtId="0" fontId="101" fillId="2" borderId="0" xfId="0" applyFont="1" applyFill="1" applyAlignment="1">
      <alignment horizontal="center"/>
    </xf>
    <xf numFmtId="0" fontId="102" fillId="0" borderId="0" xfId="0" applyFont="1" applyAlignment="1">
      <alignment horizontal="center" vertical="center" wrapText="1"/>
    </xf>
    <xf numFmtId="165" fontId="103" fillId="0" borderId="0" xfId="0" applyNumberFormat="1" applyFont="1" applyAlignment="1">
      <alignment horizontal="center" vertical="center" wrapText="1"/>
    </xf>
    <xf numFmtId="0" fontId="104" fillId="0" borderId="0" xfId="0" applyFont="1" applyAlignment="1">
      <alignment horizontal="center" vertical="center" wrapText="1"/>
    </xf>
    <xf numFmtId="165" fontId="105" fillId="0" borderId="0" xfId="0" applyNumberFormat="1" applyFont="1" applyAlignment="1">
      <alignment horizontal="center" vertical="center" wrapText="1"/>
    </xf>
    <xf numFmtId="0" fontId="106" fillId="0" borderId="0" xfId="0" applyFont="1" applyAlignment="1">
      <alignment horizontal="center" vertical="center" wrapText="1"/>
    </xf>
    <xf numFmtId="165" fontId="107" fillId="0" borderId="0" xfId="0" applyNumberFormat="1" applyFont="1" applyAlignment="1">
      <alignment horizontal="center" vertical="center" wrapText="1"/>
    </xf>
    <xf numFmtId="0" fontId="108" fillId="0" borderId="0" xfId="0" applyFont="1" applyAlignment="1">
      <alignment horizontal="center" vertical="center" wrapText="1"/>
    </xf>
    <xf numFmtId="165" fontId="109" fillId="0" borderId="0" xfId="0" applyNumberFormat="1" applyFont="1" applyAlignment="1">
      <alignment horizontal="center" vertical="center" wrapText="1"/>
    </xf>
    <xf numFmtId="165" fontId="2" fillId="4" borderId="0" xfId="0" applyNumberFormat="1" applyFont="1" applyFill="1" applyAlignment="1">
      <alignment horizontal="center" vertical="center"/>
    </xf>
    <xf numFmtId="164" fontId="110" fillId="4" borderId="0" xfId="0" applyNumberFormat="1" applyFont="1" applyFill="1" applyAlignment="1">
      <alignment horizontal="center" vertical="center"/>
    </xf>
    <xf numFmtId="164" fontId="111" fillId="0" borderId="0" xfId="0" applyNumberFormat="1" applyFont="1" applyAlignment="1">
      <alignment horizontal="center" vertical="center"/>
    </xf>
    <xf numFmtId="164" fontId="2" fillId="4" borderId="0" xfId="0" applyNumberFormat="1" applyFont="1" applyFill="1" applyAlignment="1">
      <alignment horizontal="center" vertical="center"/>
    </xf>
    <xf numFmtId="0" fontId="11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"/>
  <sheetViews>
    <sheetView tabSelected="1" zoomScale="70" zoomScaleNormal="70" workbookViewId="0">
      <selection activeCell="E14" sqref="E14"/>
    </sheetView>
  </sheetViews>
  <sheetFormatPr defaultRowHeight="15" x14ac:dyDescent="0.25"/>
  <cols>
    <col min="1" max="1" width="24.28515625" customWidth="1"/>
    <col min="2" max="2" width="25" customWidth="1"/>
    <col min="3" max="3" width="16.7109375" customWidth="1"/>
    <col min="4" max="4" width="19.140625" customWidth="1"/>
    <col min="5" max="5" width="70" customWidth="1"/>
    <col min="6" max="6" width="20" customWidth="1"/>
    <col min="7" max="7" width="10" customWidth="1"/>
    <col min="8" max="8" width="25" customWidth="1"/>
    <col min="9" max="9" width="15" customWidth="1"/>
    <col min="10" max="10" width="13" customWidth="1"/>
    <col min="11" max="12" width="35" customWidth="1"/>
    <col min="13" max="14" width="20" customWidth="1"/>
    <col min="15" max="15" width="50" customWidth="1"/>
    <col min="16" max="16" width="15" customWidth="1"/>
    <col min="17" max="17" width="16" bestFit="1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9" ht="45" customHeight="1" x14ac:dyDescent="0.25">
      <c r="A2" s="2" t="s">
        <v>17</v>
      </c>
      <c r="B2" s="2" t="s">
        <v>18</v>
      </c>
      <c r="C2" s="2" t="s">
        <v>19</v>
      </c>
      <c r="D2" s="2" t="s">
        <v>19</v>
      </c>
      <c r="E2" s="2" t="s">
        <v>20</v>
      </c>
      <c r="F2" s="2" t="s">
        <v>19</v>
      </c>
      <c r="G2" s="2" t="s">
        <v>19</v>
      </c>
      <c r="H2" s="2" t="s">
        <v>19</v>
      </c>
      <c r="I2" s="2" t="s">
        <v>19</v>
      </c>
      <c r="J2" s="2" t="s">
        <v>19</v>
      </c>
      <c r="K2" s="2" t="s">
        <v>19</v>
      </c>
      <c r="L2" s="3">
        <f>ROUND(L3,2)</f>
        <v>8797.7999999999993</v>
      </c>
      <c r="M2" s="2" t="s">
        <v>19</v>
      </c>
      <c r="N2" s="2" t="s">
        <v>19</v>
      </c>
      <c r="O2" s="2" t="s">
        <v>19</v>
      </c>
      <c r="P2" s="2" t="s">
        <v>19</v>
      </c>
      <c r="Q2" s="2" t="s">
        <v>19</v>
      </c>
      <c r="R2" s="2" t="s">
        <v>19</v>
      </c>
      <c r="S2" s="2" t="s">
        <v>19</v>
      </c>
    </row>
    <row r="3" spans="1:19" ht="45" customHeight="1" x14ac:dyDescent="0.25">
      <c r="A3" s="4" t="s">
        <v>21</v>
      </c>
      <c r="B3" s="4" t="s">
        <v>22</v>
      </c>
      <c r="C3" s="4" t="s">
        <v>23</v>
      </c>
      <c r="D3" s="4" t="s">
        <v>24</v>
      </c>
      <c r="E3" s="4" t="s">
        <v>25</v>
      </c>
      <c r="F3" s="5">
        <f>P3</f>
        <v>1</v>
      </c>
      <c r="G3" s="4" t="s">
        <v>26</v>
      </c>
      <c r="H3" s="6">
        <v>7243.37</v>
      </c>
      <c r="I3" s="7">
        <v>7243.37</v>
      </c>
      <c r="J3" s="115">
        <v>0.21460000000000001</v>
      </c>
      <c r="K3" s="8">
        <f>ROUND(I3,2)+(ROUND(I3,2)*J3)</f>
        <v>8797.7972019999997</v>
      </c>
      <c r="L3" s="9">
        <f>ROUND(Q3,2)</f>
        <v>8797.7999999999993</v>
      </c>
      <c r="M3" s="4"/>
      <c r="N3" s="4" t="s">
        <v>18</v>
      </c>
      <c r="O3" s="4" t="s">
        <v>27</v>
      </c>
      <c r="P3" s="10">
        <v>1</v>
      </c>
      <c r="Q3" s="11">
        <f>ROUND(K3,2)*P3</f>
        <v>8797.7999999999993</v>
      </c>
    </row>
    <row r="4" spans="1:19" ht="45" customHeight="1" x14ac:dyDescent="0.25">
      <c r="A4" s="12" t="s">
        <v>17</v>
      </c>
      <c r="B4" s="12" t="s">
        <v>28</v>
      </c>
      <c r="C4" s="12" t="s">
        <v>19</v>
      </c>
      <c r="D4" s="12" t="s">
        <v>19</v>
      </c>
      <c r="E4" s="12" t="s">
        <v>29</v>
      </c>
      <c r="F4" s="12" t="s">
        <v>19</v>
      </c>
      <c r="G4" s="12" t="s">
        <v>19</v>
      </c>
      <c r="H4" s="12" t="s">
        <v>19</v>
      </c>
      <c r="I4" s="12" t="s">
        <v>19</v>
      </c>
      <c r="J4" s="12" t="s">
        <v>19</v>
      </c>
      <c r="K4" s="12" t="s">
        <v>19</v>
      </c>
      <c r="L4" s="13">
        <f>ROUND(L5,2)+ROUND(L6,2)+ROUND(L7,2)</f>
        <v>7318.77</v>
      </c>
      <c r="M4" s="12" t="s">
        <v>19</v>
      </c>
      <c r="N4" s="12" t="s">
        <v>19</v>
      </c>
      <c r="O4" s="12" t="s">
        <v>19</v>
      </c>
      <c r="P4" s="12" t="s">
        <v>19</v>
      </c>
      <c r="Q4" s="12" t="s">
        <v>19</v>
      </c>
      <c r="R4" s="12" t="s">
        <v>19</v>
      </c>
      <c r="S4" s="12" t="s">
        <v>19</v>
      </c>
    </row>
    <row r="5" spans="1:19" ht="45" customHeight="1" x14ac:dyDescent="0.25">
      <c r="A5" s="14" t="s">
        <v>21</v>
      </c>
      <c r="B5" s="14" t="s">
        <v>30</v>
      </c>
      <c r="C5" s="14" t="s">
        <v>31</v>
      </c>
      <c r="D5" s="14" t="s">
        <v>32</v>
      </c>
      <c r="E5" s="14" t="s">
        <v>33</v>
      </c>
      <c r="F5" s="15">
        <f>P5</f>
        <v>148.5</v>
      </c>
      <c r="G5" s="14" t="s">
        <v>34</v>
      </c>
      <c r="H5" s="116">
        <v>19.03</v>
      </c>
      <c r="I5" s="117">
        <f>H5</f>
        <v>19.03</v>
      </c>
      <c r="J5" s="115">
        <v>0.21460000000000001</v>
      </c>
      <c r="K5" s="16">
        <f>ROUND(I5,2)+(ROUND(I5,2)*J5)</f>
        <v>23.113838000000001</v>
      </c>
      <c r="L5" s="17">
        <f>ROUND(Q5,2)</f>
        <v>3431.84</v>
      </c>
      <c r="M5" s="14"/>
      <c r="N5" s="14" t="s">
        <v>18</v>
      </c>
      <c r="O5" s="14" t="s">
        <v>27</v>
      </c>
      <c r="P5" s="18">
        <v>148.5</v>
      </c>
      <c r="Q5" s="19">
        <f>ROUND(K5,2)*P5</f>
        <v>3431.835</v>
      </c>
    </row>
    <row r="6" spans="1:19" ht="45" customHeight="1" x14ac:dyDescent="0.25">
      <c r="A6" s="20" t="s">
        <v>21</v>
      </c>
      <c r="B6" s="20" t="s">
        <v>35</v>
      </c>
      <c r="C6" s="20" t="s">
        <v>31</v>
      </c>
      <c r="D6" s="20" t="s">
        <v>36</v>
      </c>
      <c r="E6" s="20" t="s">
        <v>37</v>
      </c>
      <c r="F6" s="21">
        <f>P6</f>
        <v>12.59</v>
      </c>
      <c r="G6" s="20" t="s">
        <v>38</v>
      </c>
      <c r="H6" s="118">
        <v>213.81</v>
      </c>
      <c r="I6" s="117">
        <f t="shared" ref="I6:I7" si="0">H6</f>
        <v>213.81</v>
      </c>
      <c r="J6" s="115">
        <v>0.21460000000000001</v>
      </c>
      <c r="K6" s="22">
        <f>ROUND(I6,2)+(ROUND(I6,2)*J6)</f>
        <v>259.69362599999999</v>
      </c>
      <c r="L6" s="23">
        <f>ROUND(Q6,2)</f>
        <v>3269.5</v>
      </c>
      <c r="M6" s="20"/>
      <c r="N6" s="20" t="s">
        <v>18</v>
      </c>
      <c r="O6" s="20" t="s">
        <v>27</v>
      </c>
      <c r="P6" s="24">
        <v>12.59</v>
      </c>
      <c r="Q6" s="25">
        <f>ROUND(K6,2)*P6</f>
        <v>3269.4971</v>
      </c>
    </row>
    <row r="7" spans="1:19" ht="45" customHeight="1" x14ac:dyDescent="0.25">
      <c r="A7" s="26" t="s">
        <v>21</v>
      </c>
      <c r="B7" s="26" t="s">
        <v>39</v>
      </c>
      <c r="C7" s="26" t="s">
        <v>31</v>
      </c>
      <c r="D7" s="26" t="s">
        <v>40</v>
      </c>
      <c r="E7" s="26" t="s">
        <v>41</v>
      </c>
      <c r="F7" s="27">
        <f>P7</f>
        <v>273.2</v>
      </c>
      <c r="G7" s="26" t="s">
        <v>42</v>
      </c>
      <c r="H7" s="118">
        <v>1.86</v>
      </c>
      <c r="I7" s="117">
        <f t="shared" si="0"/>
        <v>1.86</v>
      </c>
      <c r="J7" s="115">
        <v>0.21460000000000001</v>
      </c>
      <c r="K7" s="28">
        <f>ROUND(I7,2)+(ROUND(I7,2)*J7)</f>
        <v>2.2591559999999999</v>
      </c>
      <c r="L7" s="29">
        <f>ROUND(Q7,2)</f>
        <v>617.42999999999995</v>
      </c>
      <c r="M7" s="26"/>
      <c r="N7" s="26" t="s">
        <v>18</v>
      </c>
      <c r="O7" s="26" t="s">
        <v>27</v>
      </c>
      <c r="P7" s="30">
        <v>273.2</v>
      </c>
      <c r="Q7" s="31">
        <f>ROUND(K7,2)*P7</f>
        <v>617.4319999999999</v>
      </c>
    </row>
    <row r="8" spans="1:19" ht="45" customHeight="1" x14ac:dyDescent="0.25">
      <c r="A8" s="32" t="s">
        <v>17</v>
      </c>
      <c r="B8" s="32" t="s">
        <v>43</v>
      </c>
      <c r="C8" s="32" t="s">
        <v>19</v>
      </c>
      <c r="D8" s="32" t="s">
        <v>19</v>
      </c>
      <c r="E8" s="32" t="s">
        <v>44</v>
      </c>
      <c r="F8" s="32" t="s">
        <v>19</v>
      </c>
      <c r="G8" s="32" t="s">
        <v>19</v>
      </c>
      <c r="H8" s="32" t="s">
        <v>19</v>
      </c>
      <c r="I8" s="32" t="s">
        <v>19</v>
      </c>
      <c r="J8" s="32" t="s">
        <v>19</v>
      </c>
      <c r="K8" s="32" t="s">
        <v>19</v>
      </c>
      <c r="L8" s="33">
        <f>ROUND(L9,2)+ROUND(L10,2)+ROUND(L11,2)+ROUND(L12,2)+ROUND(L13,2)+ROUND(L14,2)+ROUND(L15,2)</f>
        <v>71351.72</v>
      </c>
      <c r="M8" s="32" t="s">
        <v>19</v>
      </c>
      <c r="N8" s="32" t="s">
        <v>19</v>
      </c>
      <c r="O8" s="32" t="s">
        <v>19</v>
      </c>
      <c r="P8" s="32" t="s">
        <v>19</v>
      </c>
      <c r="Q8" s="32" t="s">
        <v>19</v>
      </c>
      <c r="R8" s="32" t="s">
        <v>19</v>
      </c>
      <c r="S8" s="32" t="s">
        <v>19</v>
      </c>
    </row>
    <row r="9" spans="1:19" ht="45" customHeight="1" x14ac:dyDescent="0.25">
      <c r="A9" s="34" t="s">
        <v>21</v>
      </c>
      <c r="B9" s="34" t="s">
        <v>45</v>
      </c>
      <c r="C9" s="34" t="s">
        <v>46</v>
      </c>
      <c r="D9" s="34" t="s">
        <v>47</v>
      </c>
      <c r="E9" s="34" t="s">
        <v>48</v>
      </c>
      <c r="F9" s="35">
        <f t="shared" ref="F9:F15" si="1">P9</f>
        <v>599.69000000000005</v>
      </c>
      <c r="G9" s="34" t="s">
        <v>34</v>
      </c>
      <c r="H9" s="118">
        <v>2.39</v>
      </c>
      <c r="I9" s="117">
        <f t="shared" ref="I9:I15" si="2">H9</f>
        <v>2.39</v>
      </c>
      <c r="J9" s="115">
        <v>0.21460000000000001</v>
      </c>
      <c r="K9" s="36">
        <f t="shared" ref="K9:K15" si="3">ROUND(I9,2)+(ROUND(I9,2)*J9)</f>
        <v>2.9028940000000003</v>
      </c>
      <c r="L9" s="37">
        <f t="shared" ref="L9:L15" si="4">ROUND(Q9,2)</f>
        <v>1739.1</v>
      </c>
      <c r="M9" s="119" t="s">
        <v>84</v>
      </c>
      <c r="N9" s="34" t="s">
        <v>18</v>
      </c>
      <c r="O9" s="34" t="s">
        <v>27</v>
      </c>
      <c r="P9" s="38">
        <v>599.69000000000005</v>
      </c>
      <c r="Q9" s="39">
        <f t="shared" ref="Q9:Q15" si="5">ROUND(K9,2)*P9</f>
        <v>1739.1010000000001</v>
      </c>
    </row>
    <row r="10" spans="1:19" ht="45" customHeight="1" x14ac:dyDescent="0.25">
      <c r="A10" s="40" t="s">
        <v>21</v>
      </c>
      <c r="B10" s="40" t="s">
        <v>49</v>
      </c>
      <c r="C10" s="40" t="s">
        <v>31</v>
      </c>
      <c r="D10" s="40" t="s">
        <v>50</v>
      </c>
      <c r="E10" s="40" t="s">
        <v>51</v>
      </c>
      <c r="F10" s="41">
        <f t="shared" si="1"/>
        <v>179.9</v>
      </c>
      <c r="G10" s="40" t="s">
        <v>52</v>
      </c>
      <c r="H10" s="118">
        <v>24.01</v>
      </c>
      <c r="I10" s="117">
        <f t="shared" si="2"/>
        <v>24.01</v>
      </c>
      <c r="J10" s="115">
        <v>0.21460000000000001</v>
      </c>
      <c r="K10" s="42">
        <f t="shared" si="3"/>
        <v>29.162546000000003</v>
      </c>
      <c r="L10" s="43">
        <f t="shared" si="4"/>
        <v>5245.88</v>
      </c>
      <c r="M10" s="40"/>
      <c r="N10" s="40" t="s">
        <v>18</v>
      </c>
      <c r="O10" s="40" t="s">
        <v>27</v>
      </c>
      <c r="P10" s="44">
        <v>179.9</v>
      </c>
      <c r="Q10" s="45">
        <f t="shared" si="5"/>
        <v>5245.884</v>
      </c>
    </row>
    <row r="11" spans="1:19" ht="45" customHeight="1" x14ac:dyDescent="0.25">
      <c r="A11" s="46" t="s">
        <v>21</v>
      </c>
      <c r="B11" s="46" t="s">
        <v>53</v>
      </c>
      <c r="C11" s="46" t="s">
        <v>31</v>
      </c>
      <c r="D11" s="46" t="s">
        <v>54</v>
      </c>
      <c r="E11" s="46" t="s">
        <v>55</v>
      </c>
      <c r="F11" s="47">
        <f t="shared" si="1"/>
        <v>17.53</v>
      </c>
      <c r="G11" s="46" t="s">
        <v>38</v>
      </c>
      <c r="H11" s="118">
        <v>89.55</v>
      </c>
      <c r="I11" s="117">
        <f t="shared" si="2"/>
        <v>89.55</v>
      </c>
      <c r="J11" s="115">
        <v>0.21460000000000001</v>
      </c>
      <c r="K11" s="48">
        <f t="shared" si="3"/>
        <v>108.76742999999999</v>
      </c>
      <c r="L11" s="49">
        <f t="shared" si="4"/>
        <v>1906.74</v>
      </c>
      <c r="M11" s="46"/>
      <c r="N11" s="46" t="s">
        <v>18</v>
      </c>
      <c r="O11" s="46" t="s">
        <v>27</v>
      </c>
      <c r="P11" s="50">
        <v>17.53</v>
      </c>
      <c r="Q11" s="51">
        <f t="shared" si="5"/>
        <v>1906.7381</v>
      </c>
    </row>
    <row r="12" spans="1:19" ht="45" customHeight="1" x14ac:dyDescent="0.25">
      <c r="A12" s="52" t="s">
        <v>21</v>
      </c>
      <c r="B12" s="52" t="s">
        <v>56</v>
      </c>
      <c r="C12" s="52" t="s">
        <v>31</v>
      </c>
      <c r="D12" s="52" t="s">
        <v>40</v>
      </c>
      <c r="E12" s="52" t="s">
        <v>41</v>
      </c>
      <c r="F12" s="53">
        <f t="shared" si="1"/>
        <v>488.14</v>
      </c>
      <c r="G12" s="52" t="s">
        <v>42</v>
      </c>
      <c r="H12" s="118">
        <v>1.86</v>
      </c>
      <c r="I12" s="117">
        <f t="shared" si="2"/>
        <v>1.86</v>
      </c>
      <c r="J12" s="115">
        <v>0.21460000000000001</v>
      </c>
      <c r="K12" s="54">
        <f t="shared" si="3"/>
        <v>2.2591559999999999</v>
      </c>
      <c r="L12" s="55">
        <f t="shared" si="4"/>
        <v>1103.2</v>
      </c>
      <c r="M12" s="52"/>
      <c r="N12" s="52" t="s">
        <v>18</v>
      </c>
      <c r="O12" s="52" t="s">
        <v>27</v>
      </c>
      <c r="P12" s="56">
        <v>488.14</v>
      </c>
      <c r="Q12" s="57">
        <f t="shared" si="5"/>
        <v>1103.1963999999998</v>
      </c>
    </row>
    <row r="13" spans="1:19" ht="45" customHeight="1" x14ac:dyDescent="0.25">
      <c r="A13" s="58" t="s">
        <v>21</v>
      </c>
      <c r="B13" s="58" t="s">
        <v>57</v>
      </c>
      <c r="C13" s="58" t="s">
        <v>31</v>
      </c>
      <c r="D13" s="58" t="s">
        <v>58</v>
      </c>
      <c r="E13" s="58" t="s">
        <v>59</v>
      </c>
      <c r="F13" s="59">
        <f t="shared" si="1"/>
        <v>179.9</v>
      </c>
      <c r="G13" s="58" t="s">
        <v>52</v>
      </c>
      <c r="H13" s="118">
        <v>6.93</v>
      </c>
      <c r="I13" s="117">
        <f t="shared" si="2"/>
        <v>6.93</v>
      </c>
      <c r="J13" s="115">
        <v>0.21460000000000001</v>
      </c>
      <c r="K13" s="60">
        <f t="shared" si="3"/>
        <v>8.4171779999999998</v>
      </c>
      <c r="L13" s="61">
        <f t="shared" si="4"/>
        <v>1514.76</v>
      </c>
      <c r="M13" s="58"/>
      <c r="N13" s="58" t="s">
        <v>18</v>
      </c>
      <c r="O13" s="58" t="s">
        <v>27</v>
      </c>
      <c r="P13" s="62">
        <v>179.9</v>
      </c>
      <c r="Q13" s="63">
        <f t="shared" si="5"/>
        <v>1514.758</v>
      </c>
    </row>
    <row r="14" spans="1:19" ht="45" customHeight="1" x14ac:dyDescent="0.25">
      <c r="A14" s="64" t="s">
        <v>21</v>
      </c>
      <c r="B14" s="64" t="s">
        <v>60</v>
      </c>
      <c r="C14" s="64" t="s">
        <v>31</v>
      </c>
      <c r="D14" s="64" t="s">
        <v>61</v>
      </c>
      <c r="E14" s="64" t="s">
        <v>62</v>
      </c>
      <c r="F14" s="65">
        <f t="shared" si="1"/>
        <v>599.69000000000005</v>
      </c>
      <c r="G14" s="64" t="s">
        <v>34</v>
      </c>
      <c r="H14" s="118">
        <v>46.82</v>
      </c>
      <c r="I14" s="117">
        <f t="shared" si="2"/>
        <v>46.82</v>
      </c>
      <c r="J14" s="115">
        <v>0.21460000000000001</v>
      </c>
      <c r="K14" s="66">
        <f t="shared" si="3"/>
        <v>56.867572000000003</v>
      </c>
      <c r="L14" s="67">
        <f t="shared" si="4"/>
        <v>34104.370000000003</v>
      </c>
      <c r="M14" s="64"/>
      <c r="N14" s="64" t="s">
        <v>18</v>
      </c>
      <c r="O14" s="64" t="s">
        <v>27</v>
      </c>
      <c r="P14" s="68">
        <v>599.69000000000005</v>
      </c>
      <c r="Q14" s="69">
        <f t="shared" si="5"/>
        <v>34104.370300000002</v>
      </c>
    </row>
    <row r="15" spans="1:19" ht="59.25" customHeight="1" x14ac:dyDescent="0.25">
      <c r="A15" s="70" t="s">
        <v>21</v>
      </c>
      <c r="B15" s="70" t="s">
        <v>63</v>
      </c>
      <c r="C15" s="70" t="s">
        <v>31</v>
      </c>
      <c r="D15" s="70" t="s">
        <v>64</v>
      </c>
      <c r="E15" s="70" t="s">
        <v>65</v>
      </c>
      <c r="F15" s="71">
        <f t="shared" si="1"/>
        <v>329</v>
      </c>
      <c r="G15" s="70" t="s">
        <v>34</v>
      </c>
      <c r="H15" s="118">
        <v>64.41</v>
      </c>
      <c r="I15" s="117">
        <f t="shared" si="2"/>
        <v>64.41</v>
      </c>
      <c r="J15" s="115">
        <v>0.21460000000000001</v>
      </c>
      <c r="K15" s="72">
        <f t="shared" si="3"/>
        <v>78.232385999999991</v>
      </c>
      <c r="L15" s="73">
        <f t="shared" si="4"/>
        <v>25737.67</v>
      </c>
      <c r="M15" s="70"/>
      <c r="N15" s="70" t="s">
        <v>18</v>
      </c>
      <c r="O15" s="70" t="s">
        <v>27</v>
      </c>
      <c r="P15" s="74">
        <v>329</v>
      </c>
      <c r="Q15" s="75">
        <f t="shared" si="5"/>
        <v>25737.670000000002</v>
      </c>
    </row>
    <row r="16" spans="1:19" ht="45" customHeight="1" x14ac:dyDescent="0.25">
      <c r="A16" s="76" t="s">
        <v>17</v>
      </c>
      <c r="B16" s="76" t="s">
        <v>66</v>
      </c>
      <c r="C16" s="76" t="s">
        <v>19</v>
      </c>
      <c r="D16" s="76" t="s">
        <v>19</v>
      </c>
      <c r="E16" s="76" t="s">
        <v>67</v>
      </c>
      <c r="F16" s="76" t="s">
        <v>19</v>
      </c>
      <c r="G16" s="76" t="s">
        <v>19</v>
      </c>
      <c r="H16" s="76" t="s">
        <v>19</v>
      </c>
      <c r="I16" s="76" t="s">
        <v>19</v>
      </c>
      <c r="J16" s="76" t="s">
        <v>19</v>
      </c>
      <c r="K16" s="76" t="s">
        <v>19</v>
      </c>
      <c r="L16" s="77">
        <f>ROUND(L17,2)+ROUND(L18,2)+ROUND(L19,2)+ROUND(L20,2)</f>
        <v>17831.97</v>
      </c>
      <c r="M16" s="76" t="s">
        <v>19</v>
      </c>
      <c r="N16" s="76" t="s">
        <v>19</v>
      </c>
      <c r="O16" s="76" t="s">
        <v>19</v>
      </c>
      <c r="P16" s="76" t="s">
        <v>19</v>
      </c>
      <c r="Q16" s="76" t="s">
        <v>19</v>
      </c>
      <c r="R16" s="76" t="s">
        <v>19</v>
      </c>
      <c r="S16" s="76" t="s">
        <v>19</v>
      </c>
    </row>
    <row r="17" spans="1:17" ht="45" customHeight="1" x14ac:dyDescent="0.25">
      <c r="A17" s="78" t="s">
        <v>21</v>
      </c>
      <c r="B17" s="78" t="s">
        <v>68</v>
      </c>
      <c r="C17" s="78" t="s">
        <v>31</v>
      </c>
      <c r="D17" s="78" t="s">
        <v>69</v>
      </c>
      <c r="E17" s="78" t="s">
        <v>70</v>
      </c>
      <c r="F17" s="79">
        <f>P17</f>
        <v>2.1</v>
      </c>
      <c r="G17" s="78" t="s">
        <v>38</v>
      </c>
      <c r="H17" s="118">
        <v>843.17</v>
      </c>
      <c r="I17" s="117">
        <f t="shared" ref="I17:I20" si="6">H17</f>
        <v>843.17</v>
      </c>
      <c r="J17" s="115">
        <v>0.21460000000000001</v>
      </c>
      <c r="K17" s="80">
        <f>ROUND(I17,2)+(ROUND(I17,2)*J17)</f>
        <v>1024.114282</v>
      </c>
      <c r="L17" s="81">
        <f>ROUND(Q17,2)</f>
        <v>2150.63</v>
      </c>
      <c r="M17" s="78"/>
      <c r="N17" s="78" t="s">
        <v>18</v>
      </c>
      <c r="O17" s="78" t="s">
        <v>27</v>
      </c>
      <c r="P17" s="82">
        <v>2.1</v>
      </c>
      <c r="Q17" s="83">
        <f>ROUND(K17,2)*P17</f>
        <v>2150.6309999999999</v>
      </c>
    </row>
    <row r="18" spans="1:17" ht="45" customHeight="1" x14ac:dyDescent="0.25">
      <c r="A18" s="84" t="s">
        <v>21</v>
      </c>
      <c r="B18" s="84" t="s">
        <v>71</v>
      </c>
      <c r="C18" s="84" t="s">
        <v>31</v>
      </c>
      <c r="D18" s="84" t="s">
        <v>72</v>
      </c>
      <c r="E18" s="84" t="s">
        <v>73</v>
      </c>
      <c r="F18" s="85">
        <f>P18</f>
        <v>12.59</v>
      </c>
      <c r="G18" s="84" t="s">
        <v>38</v>
      </c>
      <c r="H18" s="118">
        <v>762.86</v>
      </c>
      <c r="I18" s="117">
        <f t="shared" si="6"/>
        <v>762.86</v>
      </c>
      <c r="J18" s="115">
        <v>0.21460000000000001</v>
      </c>
      <c r="K18" s="86">
        <f>ROUND(I18,2)+(ROUND(I18,2)*J18)</f>
        <v>926.56975599999998</v>
      </c>
      <c r="L18" s="87">
        <f>ROUND(Q18,2)</f>
        <v>11665.52</v>
      </c>
      <c r="M18" s="84"/>
      <c r="N18" s="84" t="s">
        <v>18</v>
      </c>
      <c r="O18" s="84" t="s">
        <v>27</v>
      </c>
      <c r="P18" s="88">
        <v>12.59</v>
      </c>
      <c r="Q18" s="89">
        <f>ROUND(K18,2)*P18</f>
        <v>11665.516300000001</v>
      </c>
    </row>
    <row r="19" spans="1:17" ht="45" customHeight="1" x14ac:dyDescent="0.25">
      <c r="A19" s="90" t="s">
        <v>21</v>
      </c>
      <c r="B19" s="90" t="s">
        <v>74</v>
      </c>
      <c r="C19" s="90" t="s">
        <v>46</v>
      </c>
      <c r="D19" s="90" t="s">
        <v>47</v>
      </c>
      <c r="E19" s="90" t="s">
        <v>75</v>
      </c>
      <c r="F19" s="91">
        <f>P19</f>
        <v>240.8</v>
      </c>
      <c r="G19" s="90" t="s">
        <v>34</v>
      </c>
      <c r="H19" s="118">
        <v>2.39</v>
      </c>
      <c r="I19" s="117">
        <f t="shared" si="6"/>
        <v>2.39</v>
      </c>
      <c r="J19" s="115">
        <v>0.21460000000000001</v>
      </c>
      <c r="K19" s="92">
        <f>ROUND(I19,2)+(ROUND(I19,2)*J19)</f>
        <v>2.9028940000000003</v>
      </c>
      <c r="L19" s="93">
        <f>ROUND(Q19,2)</f>
        <v>698.32</v>
      </c>
      <c r="M19" s="119" t="s">
        <v>84</v>
      </c>
      <c r="N19" s="90" t="s">
        <v>18</v>
      </c>
      <c r="O19" s="90" t="s">
        <v>27</v>
      </c>
      <c r="P19" s="94">
        <v>240.8</v>
      </c>
      <c r="Q19" s="95">
        <f>ROUND(K19,2)*P19</f>
        <v>698.32</v>
      </c>
    </row>
    <row r="20" spans="1:17" ht="45" customHeight="1" x14ac:dyDescent="0.25">
      <c r="A20" s="96" t="s">
        <v>21</v>
      </c>
      <c r="B20" s="96" t="s">
        <v>76</v>
      </c>
      <c r="C20" s="96" t="s">
        <v>46</v>
      </c>
      <c r="D20" s="96" t="s">
        <v>77</v>
      </c>
      <c r="E20" s="96" t="s">
        <v>78</v>
      </c>
      <c r="F20" s="97">
        <f>P20</f>
        <v>24.08</v>
      </c>
      <c r="G20" s="96" t="s">
        <v>52</v>
      </c>
      <c r="H20" s="118">
        <v>113.43</v>
      </c>
      <c r="I20" s="117">
        <f t="shared" si="6"/>
        <v>113.43</v>
      </c>
      <c r="J20" s="115">
        <v>0.21460000000000001</v>
      </c>
      <c r="K20" s="98">
        <f>ROUND(I20,2)+(ROUND(I20,2)*J20)</f>
        <v>137.77207800000002</v>
      </c>
      <c r="L20" s="99">
        <f>ROUND(Q20,2)</f>
        <v>3317.5</v>
      </c>
      <c r="M20" s="119" t="s">
        <v>85</v>
      </c>
      <c r="N20" s="96" t="s">
        <v>18</v>
      </c>
      <c r="O20" s="96" t="s">
        <v>27</v>
      </c>
      <c r="P20" s="100">
        <v>24.08</v>
      </c>
      <c r="Q20" s="101">
        <f>ROUND(K20,2)*P20</f>
        <v>3317.5016000000001</v>
      </c>
    </row>
    <row r="21" spans="1:17" ht="45" customHeight="1" x14ac:dyDescent="0.25">
      <c r="A21" s="102" t="s">
        <v>19</v>
      </c>
      <c r="B21" s="102" t="s">
        <v>19</v>
      </c>
      <c r="C21" s="102" t="s">
        <v>19</v>
      </c>
      <c r="D21" s="102" t="s">
        <v>19</v>
      </c>
      <c r="E21" s="102" t="s">
        <v>19</v>
      </c>
      <c r="F21" s="102" t="s">
        <v>19</v>
      </c>
      <c r="G21" s="102" t="s">
        <v>19</v>
      </c>
      <c r="H21" s="102" t="s">
        <v>19</v>
      </c>
      <c r="I21" s="102" t="s">
        <v>19</v>
      </c>
      <c r="J21" s="102" t="s">
        <v>19</v>
      </c>
      <c r="K21" s="102" t="s">
        <v>19</v>
      </c>
      <c r="L21" s="102" t="s">
        <v>19</v>
      </c>
      <c r="M21" s="102" t="s">
        <v>19</v>
      </c>
      <c r="N21" s="102" t="s">
        <v>19</v>
      </c>
      <c r="O21" s="102" t="s">
        <v>19</v>
      </c>
      <c r="P21" s="102" t="s">
        <v>79</v>
      </c>
      <c r="Q21" s="103">
        <f>L2+L4+L8+L16</f>
        <v>105300.26000000001</v>
      </c>
    </row>
    <row r="22" spans="1:17" ht="45" customHeight="1" x14ac:dyDescent="0.25">
      <c r="A22" s="104" t="s">
        <v>19</v>
      </c>
      <c r="B22" s="104" t="s">
        <v>19</v>
      </c>
      <c r="C22" s="104" t="s">
        <v>19</v>
      </c>
      <c r="D22" s="104" t="s">
        <v>19</v>
      </c>
      <c r="E22" s="104" t="s">
        <v>19</v>
      </c>
      <c r="F22" s="104" t="s">
        <v>19</v>
      </c>
      <c r="G22" s="104" t="s">
        <v>19</v>
      </c>
      <c r="H22" s="104" t="s">
        <v>19</v>
      </c>
      <c r="I22" s="104" t="s">
        <v>19</v>
      </c>
      <c r="J22" s="104" t="s">
        <v>19</v>
      </c>
      <c r="K22" s="104" t="s">
        <v>19</v>
      </c>
      <c r="L22" s="104" t="s">
        <v>19</v>
      </c>
      <c r="M22" s="104" t="s">
        <v>19</v>
      </c>
      <c r="N22" s="104" t="s">
        <v>19</v>
      </c>
      <c r="O22" s="104" t="s">
        <v>19</v>
      </c>
      <c r="P22" s="104" t="s">
        <v>80</v>
      </c>
      <c r="Q22" s="105">
        <f>ROUND(105969.63,2)-ROUND(Q21,2)</f>
        <v>669.3700000000099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/>
  </sheetViews>
  <sheetFormatPr defaultRowHeight="15" x14ac:dyDescent="0.25"/>
  <cols>
    <col min="1" max="1" width="15" customWidth="1"/>
    <col min="2" max="2" width="70" customWidth="1"/>
    <col min="3" max="3" width="10" customWidth="1"/>
    <col min="4" max="4" width="20" customWidth="1"/>
  </cols>
  <sheetData>
    <row r="1" spans="1:4" x14ac:dyDescent="0.25">
      <c r="A1" s="106" t="s">
        <v>81</v>
      </c>
      <c r="B1" s="106" t="s">
        <v>17</v>
      </c>
      <c r="C1" s="106" t="s">
        <v>82</v>
      </c>
      <c r="D1" s="106" t="s">
        <v>83</v>
      </c>
    </row>
    <row r="2" spans="1:4" ht="45" customHeight="1" x14ac:dyDescent="0.25">
      <c r="A2" s="107" t="s">
        <v>18</v>
      </c>
      <c r="B2" s="107" t="s">
        <v>20</v>
      </c>
      <c r="C2" s="107" t="s">
        <v>18</v>
      </c>
      <c r="D2" s="108">
        <v>1</v>
      </c>
    </row>
    <row r="3" spans="1:4" ht="45" customHeight="1" x14ac:dyDescent="0.25">
      <c r="A3" s="109" t="s">
        <v>28</v>
      </c>
      <c r="B3" s="109" t="s">
        <v>29</v>
      </c>
      <c r="C3" s="109" t="s">
        <v>18</v>
      </c>
      <c r="D3" s="110">
        <v>1</v>
      </c>
    </row>
    <row r="4" spans="1:4" ht="45" customHeight="1" x14ac:dyDescent="0.25">
      <c r="A4" s="111" t="s">
        <v>43</v>
      </c>
      <c r="B4" s="111" t="s">
        <v>44</v>
      </c>
      <c r="C4" s="111" t="s">
        <v>18</v>
      </c>
      <c r="D4" s="112">
        <v>1</v>
      </c>
    </row>
    <row r="5" spans="1:4" ht="45" customHeight="1" x14ac:dyDescent="0.25">
      <c r="A5" s="113" t="s">
        <v>66</v>
      </c>
      <c r="B5" s="113" t="s">
        <v>67</v>
      </c>
      <c r="C5" s="113" t="s">
        <v>18</v>
      </c>
      <c r="D5" s="11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BM</vt:lpstr>
      <vt:lpstr>CFF-BM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leonardo</cp:lastModifiedBy>
  <dcterms:created xsi:type="dcterms:W3CDTF">2025-07-28T13:12:39Z</dcterms:created>
  <dcterms:modified xsi:type="dcterms:W3CDTF">2025-07-28T15:21:38Z</dcterms:modified>
</cp:coreProperties>
</file>